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09837756-5080-482C-8D83-FA552CA4D5B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Zestawienia Kosztów i przychodó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9" i="2" l="1"/>
  <c r="J50" i="2"/>
  <c r="J51" i="2"/>
  <c r="J52" i="2"/>
  <c r="J53" i="2"/>
  <c r="J54" i="2"/>
  <c r="J55" i="2"/>
  <c r="J56" i="2"/>
  <c r="J57" i="2"/>
  <c r="J58" i="2"/>
  <c r="J48" i="2"/>
  <c r="F52" i="2"/>
  <c r="E52" i="2"/>
  <c r="D52" i="2"/>
  <c r="C52" i="2"/>
  <c r="I55" i="2" l="1"/>
  <c r="I58" i="2" s="1"/>
  <c r="H55" i="2"/>
  <c r="H58" i="2" s="1"/>
  <c r="G55" i="2"/>
  <c r="G58" i="2" s="1"/>
  <c r="F55" i="2"/>
  <c r="F58" i="2" s="1"/>
  <c r="E55" i="2"/>
  <c r="E58" i="2" s="1"/>
  <c r="D55" i="2"/>
  <c r="D58" i="2" s="1"/>
  <c r="C55" i="2"/>
  <c r="C58" i="2" s="1"/>
  <c r="C10" i="2" l="1"/>
  <c r="C13" i="2" s="1"/>
  <c r="D10" i="2"/>
  <c r="D13" i="2" s="1"/>
  <c r="E10" i="2"/>
  <c r="E13" i="2" s="1"/>
  <c r="F10" i="2"/>
  <c r="F13" i="2" s="1"/>
  <c r="G10" i="2"/>
  <c r="G13" i="2" s="1"/>
  <c r="H10" i="2"/>
  <c r="H13" i="2" s="1"/>
  <c r="I10" i="2"/>
  <c r="I13" i="2" s="1"/>
  <c r="J10" i="2"/>
  <c r="J13" i="2" s="1"/>
  <c r="K10" i="2"/>
  <c r="K13" i="2" s="1"/>
  <c r="L10" i="2"/>
  <c r="L13" i="2" s="1"/>
  <c r="M10" i="2"/>
  <c r="M13" i="2" s="1"/>
  <c r="N10" i="2"/>
  <c r="O12" i="2"/>
  <c r="O11" i="2"/>
  <c r="N13" i="2"/>
  <c r="O9" i="2"/>
  <c r="O8" i="2"/>
  <c r="O7" i="2"/>
  <c r="O6" i="2"/>
  <c r="O5" i="2"/>
  <c r="O4" i="2"/>
  <c r="O3" i="2"/>
  <c r="O10" i="2" l="1"/>
  <c r="O13" i="2"/>
  <c r="N41" i="2" l="1"/>
  <c r="N25" i="2"/>
  <c r="O41" i="2" l="1"/>
  <c r="O25" i="2"/>
  <c r="D24" i="2"/>
  <c r="D27" i="2" s="1"/>
  <c r="E24" i="2"/>
  <c r="E27" i="2" s="1"/>
  <c r="F24" i="2"/>
  <c r="F27" i="2" s="1"/>
  <c r="G24" i="2"/>
  <c r="G27" i="2" s="1"/>
  <c r="H24" i="2"/>
  <c r="H27" i="2" s="1"/>
  <c r="I24" i="2"/>
  <c r="I27" i="2" s="1"/>
  <c r="J24" i="2"/>
  <c r="J27" i="2" s="1"/>
  <c r="K24" i="2"/>
  <c r="K27" i="2" s="1"/>
  <c r="L24" i="2"/>
  <c r="L27" i="2" s="1"/>
  <c r="M24" i="2"/>
  <c r="M27" i="2" s="1"/>
  <c r="N24" i="2"/>
  <c r="N27" i="2" s="1"/>
  <c r="C24" i="2"/>
  <c r="C27" i="2" s="1"/>
  <c r="D40" i="2"/>
  <c r="D43" i="2" s="1"/>
  <c r="E40" i="2"/>
  <c r="E43" i="2" s="1"/>
  <c r="F40" i="2"/>
  <c r="F43" i="2" s="1"/>
  <c r="G40" i="2"/>
  <c r="G43" i="2" s="1"/>
  <c r="H40" i="2"/>
  <c r="H43" i="2" s="1"/>
  <c r="I40" i="2"/>
  <c r="I43" i="2" s="1"/>
  <c r="J40" i="2"/>
  <c r="J43" i="2" s="1"/>
  <c r="K40" i="2"/>
  <c r="K43" i="2" s="1"/>
  <c r="L40" i="2"/>
  <c r="L43" i="2" s="1"/>
  <c r="M40" i="2"/>
  <c r="M43" i="2" s="1"/>
  <c r="N40" i="2"/>
  <c r="N43" i="2" s="1"/>
  <c r="C40" i="2"/>
  <c r="C43" i="2" s="1"/>
  <c r="O32" i="2"/>
  <c r="O33" i="2"/>
  <c r="O34" i="2"/>
  <c r="O35" i="2"/>
  <c r="O36" i="2"/>
  <c r="O37" i="2"/>
  <c r="O38" i="2"/>
  <c r="O39" i="2"/>
  <c r="O31" i="2"/>
  <c r="O42" i="2"/>
  <c r="O18" i="2"/>
  <c r="O19" i="2"/>
  <c r="O20" i="2"/>
  <c r="O21" i="2"/>
  <c r="O22" i="2"/>
  <c r="O23" i="2"/>
  <c r="O17" i="2"/>
  <c r="O26" i="2"/>
  <c r="O43" i="2" l="1"/>
  <c r="O27" i="2"/>
  <c r="O24" i="2"/>
  <c r="O40" i="2"/>
</calcChain>
</file>

<file path=xl/sharedStrings.xml><?xml version="1.0" encoding="utf-8"?>
<sst xmlns="http://schemas.openxmlformats.org/spreadsheetml/2006/main" count="107" uniqueCount="48">
  <si>
    <t>Przychody z basenu</t>
  </si>
  <si>
    <t>Przychody z nauki pływania</t>
  </si>
  <si>
    <t>Przychody ze szkółek pływackich</t>
  </si>
  <si>
    <t>Wynajem terenów i pomieszczeń</t>
  </si>
  <si>
    <t>Przychody z reklam</t>
  </si>
  <si>
    <t>inne przychody</t>
  </si>
  <si>
    <t>styczeń</t>
  </si>
  <si>
    <t>luty</t>
  </si>
  <si>
    <t>marzec</t>
  </si>
  <si>
    <t>kwiecień</t>
  </si>
  <si>
    <t>maj</t>
  </si>
  <si>
    <t>czerwiec</t>
  </si>
  <si>
    <t xml:space="preserve">sierpień </t>
  </si>
  <si>
    <t>wrzesień</t>
  </si>
  <si>
    <t>październik</t>
  </si>
  <si>
    <t xml:space="preserve">listopad </t>
  </si>
  <si>
    <t>grudzień</t>
  </si>
  <si>
    <t xml:space="preserve">lipiec </t>
  </si>
  <si>
    <t>certyfikat</t>
  </si>
  <si>
    <t>RAZEM</t>
  </si>
  <si>
    <t>razem</t>
  </si>
  <si>
    <t>przychody z imprez zleconoych przez urząd miasta</t>
  </si>
  <si>
    <t>energia 343265</t>
  </si>
  <si>
    <t>Razem</t>
  </si>
  <si>
    <t>Przychody 2024</t>
  </si>
  <si>
    <t>Przychody 2025</t>
  </si>
  <si>
    <t>otwarcie sms</t>
  </si>
  <si>
    <t>Rozliczenie miesiąca</t>
  </si>
  <si>
    <t>Przychody</t>
  </si>
  <si>
    <t>lipiec</t>
  </si>
  <si>
    <t xml:space="preserve">2022 Dotacja </t>
  </si>
  <si>
    <t>ROZLICZENIE 2022</t>
  </si>
  <si>
    <t>ROZLICZENIE 2023</t>
  </si>
  <si>
    <t>ROZLICZENIE 2024</t>
  </si>
  <si>
    <t>Inne przychody</t>
  </si>
  <si>
    <t>Certyfikat</t>
  </si>
  <si>
    <t xml:space="preserve">Przychody z kursów pływania </t>
  </si>
  <si>
    <t>Koszty 2025</t>
  </si>
  <si>
    <t>Dotacja 2025</t>
  </si>
  <si>
    <t>Koszty 2024</t>
  </si>
  <si>
    <t>Dotacja 2024</t>
  </si>
  <si>
    <t>Koszty 2023</t>
  </si>
  <si>
    <t>Dotacja 2023</t>
  </si>
  <si>
    <t>Koszty 2022</t>
  </si>
  <si>
    <t>Rozliczenie 2025</t>
  </si>
  <si>
    <t>REMONT ZJEŻDZALNI, WENTYLACJI</t>
  </si>
  <si>
    <t>Stan środków na koniec roku</t>
  </si>
  <si>
    <t>Stan środków na koniec okresu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</si>
</sst>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5D3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2" borderId="1" xfId="0" applyFont="1" applyFill="1" applyBorder="1"/>
    <xf numFmtId="0" fontId="1" fillId="2" borderId="1" xfId="0" applyFont="1" applyFill="1" applyBorder="1" applyAlignment="1">
      <alignment horizontal="right"/>
    </xf>
    <xf numFmtId="0" fontId="1" fillId="2" borderId="0" xfId="0" applyFont="1" applyFill="1"/>
    <xf numFmtId="3" fontId="0" fillId="0" borderId="0" xfId="0" applyNumberFormat="1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4" fontId="0" fillId="0" borderId="1" xfId="0" applyNumberFormat="1" applyBorder="1" applyAlignment="1">
      <alignment horizontal="center"/>
    </xf>
    <xf numFmtId="4" fontId="1" fillId="2" borderId="1" xfId="0" applyNumberFormat="1" applyFont="1" applyFill="1" applyBorder="1" applyAlignment="1">
      <alignment horizontal="center"/>
    </xf>
    <xf numFmtId="4" fontId="0" fillId="2" borderId="1" xfId="0" applyNumberFormat="1" applyFill="1" applyBorder="1" applyAlignment="1">
      <alignment horizontal="center"/>
    </xf>
    <xf numFmtId="4" fontId="0" fillId="0" borderId="0" xfId="0" applyNumberFormat="1"/>
    <xf numFmtId="0" fontId="1" fillId="2" borderId="2" xfId="0" applyFont="1" applyFill="1" applyBorder="1" applyAlignment="1">
      <alignment horizontal="right"/>
    </xf>
    <xf numFmtId="0" fontId="0" fillId="3" borderId="0" xfId="0" applyFill="1" applyAlignment="1">
      <alignment horizontal="center"/>
    </xf>
    <xf numFmtId="4" fontId="0" fillId="3" borderId="0" xfId="0" applyNumberFormat="1" applyFill="1" applyAlignment="1">
      <alignment horizontal="center"/>
    </xf>
    <xf numFmtId="4" fontId="0" fillId="3" borderId="1" xfId="0" applyNumberForma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4" fontId="0" fillId="0" borderId="3" xfId="0" applyNumberFormat="1" applyBorder="1" applyAlignment="1">
      <alignment horizontal="center"/>
    </xf>
    <xf numFmtId="4" fontId="0" fillId="2" borderId="3" xfId="0" applyNumberFormat="1" applyFill="1" applyBorder="1" applyAlignment="1">
      <alignment horizontal="center"/>
    </xf>
    <xf numFmtId="0" fontId="1" fillId="3" borderId="0" xfId="0" applyFont="1" applyFill="1"/>
    <xf numFmtId="0" fontId="0" fillId="3" borderId="0" xfId="0" applyFill="1"/>
    <xf numFmtId="0" fontId="1" fillId="0" borderId="0" xfId="0" applyFont="1"/>
    <xf numFmtId="4" fontId="0" fillId="0" borderId="0" xfId="0" applyNumberFormat="1" applyAlignment="1">
      <alignment horizontal="center"/>
    </xf>
    <xf numFmtId="4" fontId="1" fillId="0" borderId="0" xfId="0" applyNumberFormat="1" applyFont="1" applyAlignment="1">
      <alignment horizontal="center"/>
    </xf>
    <xf numFmtId="0" fontId="0" fillId="2" borderId="0" xfId="0" applyFill="1" applyAlignment="1">
      <alignment horizontal="center"/>
    </xf>
    <xf numFmtId="0" fontId="1" fillId="2" borderId="0" xfId="0" applyFont="1" applyFill="1" applyAlignment="1">
      <alignment horizontal="center"/>
    </xf>
    <xf numFmtId="2" fontId="0" fillId="0" borderId="1" xfId="0" applyNumberFormat="1" applyBorder="1" applyAlignment="1">
      <alignment horizontal="right"/>
    </xf>
    <xf numFmtId="2" fontId="1" fillId="2" borderId="1" xfId="0" applyNumberFormat="1" applyFont="1" applyFill="1" applyBorder="1" applyAlignment="1">
      <alignment horizontal="right"/>
    </xf>
    <xf numFmtId="2" fontId="1" fillId="0" borderId="1" xfId="0" applyNumberFormat="1" applyFont="1" applyBorder="1" applyAlignment="1">
      <alignment horizontal="right"/>
    </xf>
    <xf numFmtId="2" fontId="0" fillId="2" borderId="1" xfId="0" applyNumberFormat="1" applyFill="1" applyBorder="1" applyAlignment="1">
      <alignment horizontal="right"/>
    </xf>
    <xf numFmtId="4" fontId="0" fillId="0" borderId="1" xfId="0" applyNumberFormat="1" applyBorder="1" applyAlignment="1">
      <alignment horizontal="right"/>
    </xf>
    <xf numFmtId="4" fontId="1" fillId="2" borderId="1" xfId="0" applyNumberFormat="1" applyFont="1" applyFill="1" applyBorder="1" applyAlignment="1">
      <alignment horizontal="right"/>
    </xf>
    <xf numFmtId="4" fontId="1" fillId="0" borderId="1" xfId="0" applyNumberFormat="1" applyFont="1" applyBorder="1" applyAlignment="1">
      <alignment horizontal="right"/>
    </xf>
    <xf numFmtId="4" fontId="0" fillId="2" borderId="1" xfId="0" applyNumberFormat="1" applyFill="1" applyBorder="1" applyAlignment="1">
      <alignment horizontal="right"/>
    </xf>
    <xf numFmtId="0" fontId="1" fillId="0" borderId="0" xfId="0" applyFont="1" applyAlignment="1">
      <alignment horizontal="center"/>
    </xf>
    <xf numFmtId="4" fontId="1" fillId="4" borderId="1" xfId="0" applyNumberFormat="1" applyFont="1" applyFill="1" applyBorder="1" applyAlignment="1">
      <alignment horizontal="right"/>
    </xf>
    <xf numFmtId="0" fontId="0" fillId="4" borderId="0" xfId="0" applyFill="1"/>
    <xf numFmtId="2" fontId="1" fillId="4" borderId="1" xfId="0" applyNumberFormat="1" applyFont="1" applyFill="1" applyBorder="1" applyAlignment="1">
      <alignment horizontal="right"/>
    </xf>
    <xf numFmtId="4" fontId="0" fillId="4" borderId="1" xfId="0" applyNumberFormat="1" applyFill="1" applyBorder="1" applyAlignment="1">
      <alignment horizontal="center"/>
    </xf>
    <xf numFmtId="4" fontId="1" fillId="4" borderId="1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3" borderId="0" xfId="0" applyFill="1" applyAlignment="1">
      <alignment horizontal="center"/>
    </xf>
    <xf numFmtId="0" fontId="0" fillId="0" borderId="4" xfId="0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Q61"/>
  <sheetViews>
    <sheetView tabSelected="1" topLeftCell="A4" zoomScale="120" zoomScaleNormal="120" workbookViewId="0">
      <selection activeCell="B43" sqref="B43"/>
    </sheetView>
  </sheetViews>
  <sheetFormatPr defaultRowHeight="14.4" x14ac:dyDescent="0.3"/>
  <cols>
    <col min="2" max="2" width="43.6640625" bestFit="1" customWidth="1"/>
    <col min="3" max="3" width="11" customWidth="1"/>
    <col min="4" max="5" width="13.21875" bestFit="1" customWidth="1"/>
    <col min="6" max="6" width="13.109375" customWidth="1"/>
    <col min="7" max="8" width="11.5546875" customWidth="1"/>
    <col min="9" max="9" width="11.44140625" customWidth="1"/>
    <col min="10" max="10" width="11.5546875" customWidth="1"/>
    <col min="11" max="11" width="11.44140625" customWidth="1"/>
    <col min="12" max="12" width="12.33203125" customWidth="1"/>
    <col min="13" max="13" width="12.5546875" customWidth="1"/>
    <col min="14" max="14" width="12.109375" customWidth="1"/>
    <col min="15" max="15" width="17.5546875" customWidth="1"/>
    <col min="16" max="16" width="25.44140625" bestFit="1" customWidth="1"/>
    <col min="17" max="17" width="10.5546875" bestFit="1" customWidth="1"/>
  </cols>
  <sheetData>
    <row r="1" spans="2:17" x14ac:dyDescent="0.3">
      <c r="B1" s="21" t="s">
        <v>31</v>
      </c>
      <c r="C1" s="42" t="s">
        <v>45</v>
      </c>
      <c r="D1" s="42"/>
      <c r="E1" s="42"/>
      <c r="F1" s="42"/>
    </row>
    <row r="2" spans="2:17" x14ac:dyDescent="0.3">
      <c r="B2" s="1" t="s">
        <v>28</v>
      </c>
      <c r="C2" s="6" t="s">
        <v>6</v>
      </c>
      <c r="D2" s="6" t="s">
        <v>7</v>
      </c>
      <c r="E2" s="6" t="s">
        <v>8</v>
      </c>
      <c r="F2" s="6" t="s">
        <v>9</v>
      </c>
      <c r="G2" s="6" t="s">
        <v>10</v>
      </c>
      <c r="H2" s="6" t="s">
        <v>11</v>
      </c>
      <c r="I2" s="6" t="s">
        <v>17</v>
      </c>
      <c r="J2" s="6" t="s">
        <v>12</v>
      </c>
      <c r="K2" s="6" t="s">
        <v>13</v>
      </c>
      <c r="L2" s="6" t="s">
        <v>14</v>
      </c>
      <c r="M2" s="6" t="s">
        <v>15</v>
      </c>
      <c r="N2" s="6" t="s">
        <v>16</v>
      </c>
      <c r="O2" s="6" t="s">
        <v>19</v>
      </c>
    </row>
    <row r="3" spans="2:17" x14ac:dyDescent="0.3">
      <c r="B3" s="1" t="s">
        <v>0</v>
      </c>
      <c r="C3" s="30">
        <v>18.52</v>
      </c>
      <c r="D3" s="30"/>
      <c r="E3" s="30"/>
      <c r="F3" s="30"/>
      <c r="G3" s="30">
        <v>153341.85999999999</v>
      </c>
      <c r="H3" s="30">
        <v>312155.28000000003</v>
      </c>
      <c r="I3" s="30">
        <v>332333.92</v>
      </c>
      <c r="J3" s="30">
        <v>286197</v>
      </c>
      <c r="K3" s="30">
        <v>307319.26</v>
      </c>
      <c r="L3" s="30">
        <v>340497.76</v>
      </c>
      <c r="M3" s="30">
        <v>298993.64</v>
      </c>
      <c r="N3" s="30">
        <v>211417.48</v>
      </c>
      <c r="O3" s="31">
        <f>SUM(C3:N3)</f>
        <v>2242274.7200000002</v>
      </c>
    </row>
    <row r="4" spans="2:17" x14ac:dyDescent="0.3">
      <c r="B4" s="1" t="s">
        <v>1</v>
      </c>
      <c r="C4" s="30"/>
      <c r="D4" s="30"/>
      <c r="E4" s="30"/>
      <c r="F4" s="30"/>
      <c r="G4" s="30">
        <v>6973.14</v>
      </c>
      <c r="H4" s="30">
        <v>17582.96</v>
      </c>
      <c r="I4" s="30">
        <v>450</v>
      </c>
      <c r="J4" s="30"/>
      <c r="K4" s="30">
        <v>106374.52</v>
      </c>
      <c r="L4" s="30">
        <v>108757.39</v>
      </c>
      <c r="M4" s="30">
        <v>113025.44</v>
      </c>
      <c r="N4" s="30">
        <v>72477.77</v>
      </c>
      <c r="O4" s="31">
        <f t="shared" ref="O4:O9" si="0">SUM(C4:N4)</f>
        <v>425641.22000000003</v>
      </c>
    </row>
    <row r="5" spans="2:17" x14ac:dyDescent="0.3">
      <c r="B5" s="1" t="s">
        <v>2</v>
      </c>
      <c r="C5" s="30"/>
      <c r="D5" s="30"/>
      <c r="E5" s="30"/>
      <c r="F5" s="30"/>
      <c r="G5" s="30">
        <v>26675.93</v>
      </c>
      <c r="H5" s="30">
        <v>44115.76</v>
      </c>
      <c r="I5" s="30">
        <v>6412.03</v>
      </c>
      <c r="J5" s="30">
        <v>3967.6</v>
      </c>
      <c r="K5" s="30">
        <v>67699.06</v>
      </c>
      <c r="L5" s="30">
        <v>89504.639999999999</v>
      </c>
      <c r="M5" s="30">
        <v>80717.61</v>
      </c>
      <c r="N5" s="30">
        <v>66754.64</v>
      </c>
      <c r="O5" s="31">
        <f t="shared" si="0"/>
        <v>385847.27</v>
      </c>
    </row>
    <row r="6" spans="2:17" x14ac:dyDescent="0.3">
      <c r="B6" s="1" t="s">
        <v>3</v>
      </c>
      <c r="C6" s="30">
        <v>5728</v>
      </c>
      <c r="D6" s="30">
        <v>5728</v>
      </c>
      <c r="E6" s="30">
        <v>5728</v>
      </c>
      <c r="F6" s="30">
        <v>4728</v>
      </c>
      <c r="G6" s="30">
        <v>6964.65</v>
      </c>
      <c r="H6" s="30">
        <v>10176</v>
      </c>
      <c r="I6" s="30">
        <v>10176</v>
      </c>
      <c r="J6" s="30">
        <v>9246.9699999999993</v>
      </c>
      <c r="K6" s="30">
        <v>10176</v>
      </c>
      <c r="L6" s="30">
        <v>11029.66</v>
      </c>
      <c r="M6" s="30">
        <v>11029.66</v>
      </c>
      <c r="N6" s="30">
        <v>9636.11</v>
      </c>
      <c r="O6" s="31">
        <f t="shared" si="0"/>
        <v>100347.05</v>
      </c>
    </row>
    <row r="7" spans="2:17" x14ac:dyDescent="0.3">
      <c r="B7" s="1" t="s">
        <v>4</v>
      </c>
      <c r="C7" s="30"/>
      <c r="D7" s="30"/>
      <c r="E7" s="30"/>
      <c r="F7" s="30"/>
      <c r="G7" s="30"/>
      <c r="H7" s="30"/>
      <c r="I7" s="30"/>
      <c r="J7" s="30"/>
      <c r="K7" s="30"/>
      <c r="L7" s="30">
        <v>400</v>
      </c>
      <c r="M7" s="30">
        <v>400</v>
      </c>
      <c r="N7" s="30">
        <v>400</v>
      </c>
      <c r="O7" s="31">
        <f t="shared" si="0"/>
        <v>1200</v>
      </c>
    </row>
    <row r="8" spans="2:17" x14ac:dyDescent="0.3">
      <c r="B8" s="1" t="s">
        <v>34</v>
      </c>
      <c r="C8" s="30"/>
      <c r="D8" s="30"/>
      <c r="E8" s="30"/>
      <c r="F8" s="30">
        <v>813</v>
      </c>
      <c r="G8" s="30">
        <v>2719.57</v>
      </c>
      <c r="H8" s="30">
        <v>13345.53</v>
      </c>
      <c r="I8" s="30">
        <v>11358.11</v>
      </c>
      <c r="J8" s="30">
        <v>10894.54</v>
      </c>
      <c r="K8" s="30">
        <v>3941.06</v>
      </c>
      <c r="L8" s="30">
        <v>3176.83</v>
      </c>
      <c r="M8" s="30">
        <v>2347.56</v>
      </c>
      <c r="N8" s="30">
        <v>1894.31</v>
      </c>
      <c r="O8" s="31">
        <f t="shared" si="0"/>
        <v>50490.509999999995</v>
      </c>
    </row>
    <row r="9" spans="2:17" x14ac:dyDescent="0.3">
      <c r="B9" s="1" t="s">
        <v>35</v>
      </c>
      <c r="C9" s="30"/>
      <c r="D9" s="30"/>
      <c r="E9" s="30"/>
      <c r="F9" s="30"/>
      <c r="G9" s="30">
        <v>3417.44</v>
      </c>
      <c r="H9" s="30">
        <v>2682.9</v>
      </c>
      <c r="I9" s="30">
        <v>696.3</v>
      </c>
      <c r="J9" s="30">
        <v>1587.33</v>
      </c>
      <c r="K9" s="30">
        <v>5365.81</v>
      </c>
      <c r="L9" s="30">
        <v>4878.01</v>
      </c>
      <c r="M9" s="30">
        <v>4878.01</v>
      </c>
      <c r="N9" s="30">
        <v>1585.35</v>
      </c>
      <c r="O9" s="31">
        <f t="shared" si="0"/>
        <v>25091.15</v>
      </c>
    </row>
    <row r="10" spans="2:17" x14ac:dyDescent="0.3">
      <c r="B10" s="2" t="s">
        <v>20</v>
      </c>
      <c r="C10" s="32">
        <f t="shared" ref="C10:O10" si="1">SUM(C3:C9)</f>
        <v>5746.52</v>
      </c>
      <c r="D10" s="32">
        <f t="shared" si="1"/>
        <v>5728</v>
      </c>
      <c r="E10" s="32">
        <f t="shared" si="1"/>
        <v>5728</v>
      </c>
      <c r="F10" s="32">
        <f t="shared" si="1"/>
        <v>5541</v>
      </c>
      <c r="G10" s="32">
        <f t="shared" si="1"/>
        <v>200092.59</v>
      </c>
      <c r="H10" s="32">
        <f t="shared" si="1"/>
        <v>400058.43000000011</v>
      </c>
      <c r="I10" s="32">
        <f t="shared" si="1"/>
        <v>361426.36</v>
      </c>
      <c r="J10" s="32">
        <f t="shared" si="1"/>
        <v>311893.43999999994</v>
      </c>
      <c r="K10" s="32">
        <f t="shared" si="1"/>
        <v>500875.71</v>
      </c>
      <c r="L10" s="32">
        <f t="shared" si="1"/>
        <v>558244.29</v>
      </c>
      <c r="M10" s="32">
        <f t="shared" si="1"/>
        <v>511391.92</v>
      </c>
      <c r="N10" s="32">
        <f t="shared" si="1"/>
        <v>364165.66</v>
      </c>
      <c r="O10" s="31">
        <f t="shared" si="1"/>
        <v>3230891.92</v>
      </c>
    </row>
    <row r="11" spans="2:17" x14ac:dyDescent="0.3">
      <c r="B11" s="1" t="s">
        <v>43</v>
      </c>
      <c r="C11" s="33">
        <v>233148.52</v>
      </c>
      <c r="D11" s="33">
        <v>193443.23</v>
      </c>
      <c r="E11" s="33">
        <v>315297.8</v>
      </c>
      <c r="F11" s="33">
        <v>395767.3</v>
      </c>
      <c r="G11" s="33">
        <v>547007.24</v>
      </c>
      <c r="H11" s="33">
        <v>554218.63</v>
      </c>
      <c r="I11" s="33">
        <v>493656.65</v>
      </c>
      <c r="J11" s="33">
        <v>655967.72</v>
      </c>
      <c r="K11" s="33">
        <v>774342.66</v>
      </c>
      <c r="L11" s="33">
        <v>503144.28</v>
      </c>
      <c r="M11" s="33">
        <v>549446.54</v>
      </c>
      <c r="N11" s="33">
        <v>856429.58</v>
      </c>
      <c r="O11" s="33">
        <f>SUM(C11:N11)</f>
        <v>6071870.1500000004</v>
      </c>
    </row>
    <row r="12" spans="2:17" x14ac:dyDescent="0.3">
      <c r="B12" s="1" t="s">
        <v>30</v>
      </c>
      <c r="C12" s="33">
        <v>400000</v>
      </c>
      <c r="D12" s="33">
        <v>400000</v>
      </c>
      <c r="E12" s="33">
        <v>300000</v>
      </c>
      <c r="F12" s="33">
        <v>0</v>
      </c>
      <c r="G12" s="33">
        <v>100000</v>
      </c>
      <c r="H12" s="33">
        <v>150000</v>
      </c>
      <c r="I12" s="33">
        <v>150000</v>
      </c>
      <c r="J12" s="33">
        <v>0</v>
      </c>
      <c r="K12" s="33">
        <v>0</v>
      </c>
      <c r="L12" s="33">
        <v>50000</v>
      </c>
      <c r="M12" s="33">
        <v>25000</v>
      </c>
      <c r="N12" s="33">
        <v>425000</v>
      </c>
      <c r="O12" s="31">
        <f>SUM(C12:N12)</f>
        <v>2000000</v>
      </c>
      <c r="Q12" s="11"/>
    </row>
    <row r="13" spans="2:17" x14ac:dyDescent="0.3">
      <c r="B13" s="1" t="s">
        <v>27</v>
      </c>
      <c r="C13" s="33">
        <f t="shared" ref="C13:N13" si="2">C10+C12-C11</f>
        <v>172598.00000000003</v>
      </c>
      <c r="D13" s="33">
        <f t="shared" si="2"/>
        <v>212284.77</v>
      </c>
      <c r="E13" s="33">
        <f t="shared" si="2"/>
        <v>-9569.7999999999884</v>
      </c>
      <c r="F13" s="33">
        <f t="shared" si="2"/>
        <v>-390226.3</v>
      </c>
      <c r="G13" s="33">
        <f t="shared" si="2"/>
        <v>-246914.65000000002</v>
      </c>
      <c r="H13" s="33">
        <f t="shared" si="2"/>
        <v>-4160.199999999837</v>
      </c>
      <c r="I13" s="33">
        <f t="shared" si="2"/>
        <v>17769.709999999963</v>
      </c>
      <c r="J13" s="33">
        <f t="shared" si="2"/>
        <v>-344074.28</v>
      </c>
      <c r="K13" s="33">
        <f t="shared" si="2"/>
        <v>-273466.95</v>
      </c>
      <c r="L13" s="33">
        <f t="shared" si="2"/>
        <v>105100.01000000001</v>
      </c>
      <c r="M13" s="33">
        <f t="shared" si="2"/>
        <v>-13054.620000000112</v>
      </c>
      <c r="N13" s="33">
        <f t="shared" si="2"/>
        <v>-67263.920000000042</v>
      </c>
      <c r="O13" s="35">
        <f>SUM(C13:N13)</f>
        <v>-840978.2300000001</v>
      </c>
      <c r="P13" s="36" t="s">
        <v>46</v>
      </c>
    </row>
    <row r="14" spans="2:17" x14ac:dyDescent="0.3">
      <c r="B14" s="21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3"/>
    </row>
    <row r="15" spans="2:17" x14ac:dyDescent="0.3">
      <c r="B15" s="21" t="s">
        <v>32</v>
      </c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</row>
    <row r="16" spans="2:17" x14ac:dyDescent="0.3">
      <c r="B16" s="1" t="s">
        <v>28</v>
      </c>
      <c r="C16" s="6" t="s">
        <v>6</v>
      </c>
      <c r="D16" s="6" t="s">
        <v>7</v>
      </c>
      <c r="E16" s="6" t="s">
        <v>8</v>
      </c>
      <c r="F16" s="6" t="s">
        <v>9</v>
      </c>
      <c r="G16" s="6" t="s">
        <v>10</v>
      </c>
      <c r="H16" s="6" t="s">
        <v>11</v>
      </c>
      <c r="I16" s="6" t="s">
        <v>17</v>
      </c>
      <c r="J16" s="6" t="s">
        <v>12</v>
      </c>
      <c r="K16" s="6" t="s">
        <v>13</v>
      </c>
      <c r="L16" s="6" t="s">
        <v>14</v>
      </c>
      <c r="M16" s="6" t="s">
        <v>15</v>
      </c>
      <c r="N16" s="6" t="s">
        <v>16</v>
      </c>
      <c r="O16" s="6" t="s">
        <v>19</v>
      </c>
    </row>
    <row r="17" spans="2:16" x14ac:dyDescent="0.3">
      <c r="B17" s="1" t="s">
        <v>0</v>
      </c>
      <c r="C17" s="26">
        <v>323512.27</v>
      </c>
      <c r="D17" s="26">
        <v>312808</v>
      </c>
      <c r="E17" s="26">
        <v>365907</v>
      </c>
      <c r="F17" s="26">
        <v>267735</v>
      </c>
      <c r="G17" s="26">
        <v>292548</v>
      </c>
      <c r="H17" s="26">
        <v>307459</v>
      </c>
      <c r="I17" s="26">
        <v>353858</v>
      </c>
      <c r="J17" s="26">
        <v>189097</v>
      </c>
      <c r="K17" s="26">
        <v>364088</v>
      </c>
      <c r="L17" s="26">
        <v>352326</v>
      </c>
      <c r="M17" s="26">
        <v>296835</v>
      </c>
      <c r="N17" s="26">
        <v>299059</v>
      </c>
      <c r="O17" s="27">
        <f>SUM(C17:N17)</f>
        <v>3725232.27</v>
      </c>
    </row>
    <row r="18" spans="2:16" x14ac:dyDescent="0.3">
      <c r="B18" s="1" t="s">
        <v>1</v>
      </c>
      <c r="C18" s="26">
        <v>144310.17000000001</v>
      </c>
      <c r="D18" s="26">
        <v>68888</v>
      </c>
      <c r="E18" s="26">
        <v>139833</v>
      </c>
      <c r="F18" s="26">
        <v>105974</v>
      </c>
      <c r="G18" s="26">
        <v>99375</v>
      </c>
      <c r="H18" s="26">
        <v>56657</v>
      </c>
      <c r="I18" s="26">
        <v>0</v>
      </c>
      <c r="J18" s="26">
        <v>0</v>
      </c>
      <c r="K18" s="26">
        <v>103604</v>
      </c>
      <c r="L18" s="26">
        <v>136013</v>
      </c>
      <c r="M18" s="26">
        <v>127395</v>
      </c>
      <c r="N18" s="26">
        <v>94603</v>
      </c>
      <c r="O18" s="27">
        <f t="shared" ref="O18:O23" si="3">SUM(C18:N18)</f>
        <v>1076652.17</v>
      </c>
    </row>
    <row r="19" spans="2:16" x14ac:dyDescent="0.3">
      <c r="B19" s="1" t="s">
        <v>2</v>
      </c>
      <c r="C19" s="26">
        <v>77055</v>
      </c>
      <c r="D19" s="26">
        <v>41983</v>
      </c>
      <c r="E19" s="26">
        <v>86595</v>
      </c>
      <c r="F19" s="26">
        <v>71924</v>
      </c>
      <c r="G19" s="26">
        <v>76898</v>
      </c>
      <c r="H19" s="26">
        <v>59722</v>
      </c>
      <c r="I19" s="26">
        <v>7879</v>
      </c>
      <c r="J19" s="26">
        <v>2694</v>
      </c>
      <c r="K19" s="26">
        <v>77949</v>
      </c>
      <c r="L19" s="26">
        <v>95905</v>
      </c>
      <c r="M19" s="26">
        <v>79425</v>
      </c>
      <c r="N19" s="26">
        <v>70740</v>
      </c>
      <c r="O19" s="27">
        <f t="shared" si="3"/>
        <v>748769</v>
      </c>
    </row>
    <row r="20" spans="2:16" x14ac:dyDescent="0.3">
      <c r="B20" s="1" t="s">
        <v>3</v>
      </c>
      <c r="C20" s="26">
        <v>11292.37</v>
      </c>
      <c r="D20" s="26">
        <v>11453</v>
      </c>
      <c r="E20" s="26">
        <v>12307</v>
      </c>
      <c r="F20" s="26">
        <v>11807</v>
      </c>
      <c r="G20" s="26">
        <v>12307</v>
      </c>
      <c r="H20" s="26">
        <v>12307</v>
      </c>
      <c r="I20" s="26">
        <v>12307</v>
      </c>
      <c r="J20" s="26">
        <v>9356</v>
      </c>
      <c r="K20" s="26">
        <v>12307</v>
      </c>
      <c r="L20" s="26">
        <v>37307</v>
      </c>
      <c r="M20" s="26">
        <v>12140</v>
      </c>
      <c r="N20" s="26">
        <v>10855</v>
      </c>
      <c r="O20" s="27">
        <f t="shared" si="3"/>
        <v>165745.37</v>
      </c>
    </row>
    <row r="21" spans="2:16" x14ac:dyDescent="0.3">
      <c r="B21" s="1" t="s">
        <v>4</v>
      </c>
      <c r="C21" s="26">
        <v>400</v>
      </c>
      <c r="D21" s="26">
        <v>0</v>
      </c>
      <c r="E21" s="26">
        <v>400</v>
      </c>
      <c r="F21" s="26">
        <v>200</v>
      </c>
      <c r="G21" s="26">
        <v>400</v>
      </c>
      <c r="H21" s="26">
        <v>400</v>
      </c>
      <c r="I21" s="26">
        <v>0</v>
      </c>
      <c r="J21" s="26">
        <v>0</v>
      </c>
      <c r="K21" s="26">
        <v>200</v>
      </c>
      <c r="L21" s="26">
        <v>200</v>
      </c>
      <c r="M21" s="26">
        <v>0</v>
      </c>
      <c r="N21" s="26">
        <v>1600</v>
      </c>
      <c r="O21" s="27">
        <f t="shared" si="3"/>
        <v>3800</v>
      </c>
    </row>
    <row r="22" spans="2:16" x14ac:dyDescent="0.3">
      <c r="B22" s="1" t="s">
        <v>5</v>
      </c>
      <c r="C22" s="26">
        <v>3764.23</v>
      </c>
      <c r="D22" s="26">
        <v>5341.46</v>
      </c>
      <c r="E22" s="26">
        <v>3605</v>
      </c>
      <c r="F22" s="26">
        <v>3034</v>
      </c>
      <c r="G22" s="26">
        <v>3754</v>
      </c>
      <c r="H22" s="26">
        <v>5497</v>
      </c>
      <c r="I22" s="26">
        <v>9065</v>
      </c>
      <c r="J22" s="26">
        <v>7037</v>
      </c>
      <c r="K22" s="26">
        <v>5552</v>
      </c>
      <c r="L22" s="26">
        <v>3353</v>
      </c>
      <c r="M22" s="26">
        <v>3058</v>
      </c>
      <c r="N22" s="26">
        <v>2284</v>
      </c>
      <c r="O22" s="27">
        <f t="shared" si="3"/>
        <v>55344.69</v>
      </c>
    </row>
    <row r="23" spans="2:16" x14ac:dyDescent="0.3">
      <c r="B23" s="1" t="s">
        <v>18</v>
      </c>
      <c r="C23" s="26">
        <v>5975.56</v>
      </c>
      <c r="D23" s="26">
        <v>3414</v>
      </c>
      <c r="E23" s="26">
        <v>5121</v>
      </c>
      <c r="F23" s="26">
        <v>4146</v>
      </c>
      <c r="G23" s="26">
        <v>2926</v>
      </c>
      <c r="H23" s="26">
        <v>4878</v>
      </c>
      <c r="I23" s="26">
        <v>487</v>
      </c>
      <c r="J23" s="26">
        <v>520</v>
      </c>
      <c r="K23" s="26">
        <v>6097</v>
      </c>
      <c r="L23" s="26">
        <v>5121</v>
      </c>
      <c r="M23" s="26">
        <v>4512</v>
      </c>
      <c r="N23" s="26">
        <v>1951.2</v>
      </c>
      <c r="O23" s="27">
        <f t="shared" si="3"/>
        <v>45148.759999999995</v>
      </c>
    </row>
    <row r="24" spans="2:16" x14ac:dyDescent="0.3">
      <c r="B24" s="2" t="s">
        <v>20</v>
      </c>
      <c r="C24" s="28">
        <f>SUM(C17:C23)</f>
        <v>566309.60000000009</v>
      </c>
      <c r="D24" s="28">
        <f t="shared" ref="D24:N24" si="4">SUM(D17:D23)</f>
        <v>443887.46</v>
      </c>
      <c r="E24" s="28">
        <f t="shared" si="4"/>
        <v>613768</v>
      </c>
      <c r="F24" s="28">
        <f t="shared" si="4"/>
        <v>464820</v>
      </c>
      <c r="G24" s="28">
        <f t="shared" si="4"/>
        <v>488208</v>
      </c>
      <c r="H24" s="28">
        <f t="shared" si="4"/>
        <v>446920</v>
      </c>
      <c r="I24" s="28">
        <f t="shared" si="4"/>
        <v>383596</v>
      </c>
      <c r="J24" s="28">
        <f t="shared" si="4"/>
        <v>208704</v>
      </c>
      <c r="K24" s="28">
        <f t="shared" si="4"/>
        <v>569797</v>
      </c>
      <c r="L24" s="28">
        <f t="shared" si="4"/>
        <v>630225</v>
      </c>
      <c r="M24" s="28">
        <f t="shared" si="4"/>
        <v>523365</v>
      </c>
      <c r="N24" s="28">
        <f t="shared" si="4"/>
        <v>481092.2</v>
      </c>
      <c r="O24" s="27">
        <f>SUM(O17:O23)</f>
        <v>5820692.2599999998</v>
      </c>
    </row>
    <row r="25" spans="2:16" x14ac:dyDescent="0.3">
      <c r="B25" s="1" t="s">
        <v>41</v>
      </c>
      <c r="C25" s="29">
        <v>480284</v>
      </c>
      <c r="D25" s="29">
        <v>639957</v>
      </c>
      <c r="E25" s="29">
        <v>535322</v>
      </c>
      <c r="F25" s="29">
        <v>622018</v>
      </c>
      <c r="G25" s="29">
        <v>623153</v>
      </c>
      <c r="H25" s="29">
        <v>465052</v>
      </c>
      <c r="I25" s="29">
        <v>549227</v>
      </c>
      <c r="J25" s="29">
        <v>495125</v>
      </c>
      <c r="K25" s="29">
        <v>493685</v>
      </c>
      <c r="L25" s="29">
        <v>900660</v>
      </c>
      <c r="M25" s="29">
        <v>543807</v>
      </c>
      <c r="N25" s="29">
        <f>1662918-677028</f>
        <v>985890</v>
      </c>
      <c r="O25" s="29">
        <f>SUM(C25:N25)</f>
        <v>7334180</v>
      </c>
    </row>
    <row r="26" spans="2:16" x14ac:dyDescent="0.3">
      <c r="B26" s="1" t="s">
        <v>42</v>
      </c>
      <c r="C26" s="29">
        <v>400000</v>
      </c>
      <c r="D26" s="29">
        <v>300000</v>
      </c>
      <c r="E26" s="29">
        <v>90000</v>
      </c>
      <c r="F26" s="29">
        <v>90000</v>
      </c>
      <c r="G26" s="29">
        <v>190100</v>
      </c>
      <c r="H26" s="29">
        <v>75000</v>
      </c>
      <c r="I26" s="29">
        <v>75000</v>
      </c>
      <c r="J26" s="29">
        <v>179900</v>
      </c>
      <c r="K26" s="29">
        <v>50000</v>
      </c>
      <c r="L26" s="29">
        <v>50000</v>
      </c>
      <c r="M26" s="29">
        <v>50000</v>
      </c>
      <c r="N26" s="29">
        <v>50000</v>
      </c>
      <c r="O26" s="27">
        <f>SUM(C26:N26)</f>
        <v>1600000</v>
      </c>
      <c r="P26" s="4"/>
    </row>
    <row r="27" spans="2:16" x14ac:dyDescent="0.3">
      <c r="B27" s="1" t="s">
        <v>27</v>
      </c>
      <c r="C27" s="29">
        <f t="shared" ref="C27:N27" si="5">C24+C26-C25</f>
        <v>486025.60000000009</v>
      </c>
      <c r="D27" s="29">
        <f t="shared" si="5"/>
        <v>103930.45999999996</v>
      </c>
      <c r="E27" s="29">
        <f t="shared" si="5"/>
        <v>168446</v>
      </c>
      <c r="F27" s="29">
        <f t="shared" si="5"/>
        <v>-67198</v>
      </c>
      <c r="G27" s="29">
        <f t="shared" si="5"/>
        <v>55155</v>
      </c>
      <c r="H27" s="29">
        <f t="shared" si="5"/>
        <v>56868</v>
      </c>
      <c r="I27" s="29">
        <f t="shared" si="5"/>
        <v>-90631</v>
      </c>
      <c r="J27" s="29">
        <f t="shared" si="5"/>
        <v>-106521</v>
      </c>
      <c r="K27" s="29">
        <f t="shared" si="5"/>
        <v>126112</v>
      </c>
      <c r="L27" s="29">
        <f t="shared" si="5"/>
        <v>-220435</v>
      </c>
      <c r="M27" s="29">
        <f t="shared" si="5"/>
        <v>29558</v>
      </c>
      <c r="N27" s="29">
        <f t="shared" si="5"/>
        <v>-454797.80000000005</v>
      </c>
      <c r="O27" s="37">
        <f>SUM(C27:N27)</f>
        <v>86512.260000000009</v>
      </c>
      <c r="P27" s="36" t="s">
        <v>46</v>
      </c>
    </row>
    <row r="28" spans="2:16" x14ac:dyDescent="0.3">
      <c r="B28" s="3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5"/>
      <c r="P28" s="4"/>
    </row>
    <row r="29" spans="2:16" x14ac:dyDescent="0.3">
      <c r="B29" s="21" t="s">
        <v>33</v>
      </c>
      <c r="C29" s="5"/>
      <c r="D29" s="5"/>
      <c r="E29" s="5" t="s">
        <v>26</v>
      </c>
      <c r="F29" s="5"/>
      <c r="G29" s="5"/>
      <c r="H29" s="5"/>
      <c r="I29" s="5"/>
      <c r="J29" s="5"/>
      <c r="K29" s="5"/>
      <c r="L29" s="5" t="s">
        <v>22</v>
      </c>
      <c r="M29" s="5"/>
      <c r="N29" s="5"/>
      <c r="O29" s="5"/>
    </row>
    <row r="30" spans="2:16" x14ac:dyDescent="0.3">
      <c r="B30" s="1" t="s">
        <v>24</v>
      </c>
      <c r="C30" s="6" t="s">
        <v>6</v>
      </c>
      <c r="D30" s="6" t="s">
        <v>7</v>
      </c>
      <c r="E30" s="6" t="s">
        <v>8</v>
      </c>
      <c r="F30" s="6" t="s">
        <v>9</v>
      </c>
      <c r="G30" s="6" t="s">
        <v>10</v>
      </c>
      <c r="H30" s="6" t="s">
        <v>11</v>
      </c>
      <c r="I30" s="6" t="s">
        <v>17</v>
      </c>
      <c r="J30" s="6" t="s">
        <v>12</v>
      </c>
      <c r="K30" s="6" t="s">
        <v>13</v>
      </c>
      <c r="L30" s="6" t="s">
        <v>14</v>
      </c>
      <c r="M30" s="6" t="s">
        <v>15</v>
      </c>
      <c r="N30" s="6" t="s">
        <v>16</v>
      </c>
      <c r="O30" s="6" t="s">
        <v>19</v>
      </c>
    </row>
    <row r="31" spans="2:16" x14ac:dyDescent="0.3">
      <c r="B31" s="1" t="s">
        <v>0</v>
      </c>
      <c r="C31" s="8">
        <v>302074</v>
      </c>
      <c r="D31" s="8">
        <v>373239</v>
      </c>
      <c r="E31" s="8">
        <v>322556</v>
      </c>
      <c r="F31" s="8">
        <v>316216</v>
      </c>
      <c r="G31" s="8">
        <v>330717</v>
      </c>
      <c r="H31" s="8">
        <v>316539</v>
      </c>
      <c r="I31" s="8">
        <v>192958</v>
      </c>
      <c r="J31" s="8">
        <v>349377</v>
      </c>
      <c r="K31" s="8">
        <v>321132</v>
      </c>
      <c r="L31" s="8">
        <v>286634</v>
      </c>
      <c r="M31" s="8">
        <v>282156</v>
      </c>
      <c r="N31" s="8">
        <v>227727</v>
      </c>
      <c r="O31" s="10">
        <f>SUM(C31:N31)</f>
        <v>3621325</v>
      </c>
    </row>
    <row r="32" spans="2:16" x14ac:dyDescent="0.3">
      <c r="B32" s="1" t="s">
        <v>1</v>
      </c>
      <c r="C32" s="8">
        <v>81065</v>
      </c>
      <c r="D32" s="8">
        <v>145773</v>
      </c>
      <c r="E32" s="8">
        <v>114629</v>
      </c>
      <c r="F32" s="8">
        <v>120343</v>
      </c>
      <c r="G32" s="8">
        <v>93812</v>
      </c>
      <c r="H32" s="8">
        <v>52872</v>
      </c>
      <c r="I32" s="8">
        <v>0</v>
      </c>
      <c r="J32" s="8">
        <v>0</v>
      </c>
      <c r="K32" s="8">
        <v>114042</v>
      </c>
      <c r="L32" s="8">
        <v>146736</v>
      </c>
      <c r="M32" s="8">
        <v>129761</v>
      </c>
      <c r="N32" s="8">
        <v>92952</v>
      </c>
      <c r="O32" s="10">
        <f t="shared" ref="O32:O39" si="6">SUM(C32:N32)</f>
        <v>1091985</v>
      </c>
    </row>
    <row r="33" spans="2:16" x14ac:dyDescent="0.3">
      <c r="B33" s="1" t="s">
        <v>2</v>
      </c>
      <c r="C33" s="8">
        <v>36607</v>
      </c>
      <c r="D33" s="8">
        <v>85212</v>
      </c>
      <c r="E33" s="8">
        <v>81004</v>
      </c>
      <c r="F33" s="8">
        <v>83592</v>
      </c>
      <c r="G33" s="8">
        <v>79143</v>
      </c>
      <c r="H33" s="8">
        <v>53814</v>
      </c>
      <c r="I33" s="8">
        <v>5476</v>
      </c>
      <c r="J33" s="8">
        <v>9707</v>
      </c>
      <c r="K33" s="8">
        <v>74092</v>
      </c>
      <c r="L33" s="8">
        <v>91892</v>
      </c>
      <c r="M33" s="8">
        <v>80685</v>
      </c>
      <c r="N33" s="8">
        <v>62231</v>
      </c>
      <c r="O33" s="10">
        <f t="shared" si="6"/>
        <v>743455</v>
      </c>
    </row>
    <row r="34" spans="2:16" x14ac:dyDescent="0.3">
      <c r="B34" s="1" t="s">
        <v>21</v>
      </c>
      <c r="C34" s="8">
        <v>9890</v>
      </c>
      <c r="D34" s="8">
        <v>0</v>
      </c>
      <c r="E34" s="8">
        <v>0</v>
      </c>
      <c r="F34" s="8">
        <v>0</v>
      </c>
      <c r="G34" s="8">
        <v>0</v>
      </c>
      <c r="H34" s="8">
        <v>0</v>
      </c>
      <c r="I34" s="8">
        <v>0</v>
      </c>
      <c r="J34" s="8">
        <v>0</v>
      </c>
      <c r="K34" s="8">
        <v>55200</v>
      </c>
      <c r="L34" s="8">
        <v>0</v>
      </c>
      <c r="M34" s="8">
        <v>0</v>
      </c>
      <c r="N34" s="8">
        <v>0</v>
      </c>
      <c r="O34" s="10">
        <f t="shared" si="6"/>
        <v>65090</v>
      </c>
    </row>
    <row r="35" spans="2:16" x14ac:dyDescent="0.3">
      <c r="B35" s="1" t="s">
        <v>3</v>
      </c>
      <c r="C35" s="8">
        <v>13538</v>
      </c>
      <c r="D35" s="8">
        <v>13538</v>
      </c>
      <c r="E35" s="8">
        <v>13538</v>
      </c>
      <c r="F35" s="8">
        <v>13538</v>
      </c>
      <c r="G35" s="8">
        <v>13538</v>
      </c>
      <c r="H35" s="8">
        <v>13538</v>
      </c>
      <c r="I35" s="8">
        <v>11409</v>
      </c>
      <c r="J35" s="8">
        <v>13538</v>
      </c>
      <c r="K35" s="8">
        <v>13538</v>
      </c>
      <c r="L35" s="8">
        <v>13538</v>
      </c>
      <c r="M35" s="8">
        <v>13538</v>
      </c>
      <c r="N35" s="8">
        <v>13538</v>
      </c>
      <c r="O35" s="10">
        <f t="shared" si="6"/>
        <v>160327</v>
      </c>
    </row>
    <row r="36" spans="2:16" x14ac:dyDescent="0.3">
      <c r="B36" s="1" t="s">
        <v>4</v>
      </c>
      <c r="C36" s="8">
        <v>200</v>
      </c>
      <c r="D36" s="8">
        <v>400</v>
      </c>
      <c r="E36" s="8">
        <v>400</v>
      </c>
      <c r="F36" s="8">
        <v>400</v>
      </c>
      <c r="G36" s="8">
        <v>400</v>
      </c>
      <c r="H36" s="8">
        <v>400</v>
      </c>
      <c r="I36" s="8">
        <v>200</v>
      </c>
      <c r="J36" s="8">
        <v>500</v>
      </c>
      <c r="K36" s="8">
        <v>100</v>
      </c>
      <c r="L36" s="8">
        <v>0</v>
      </c>
      <c r="M36" s="8">
        <v>0</v>
      </c>
      <c r="N36" s="8">
        <v>0</v>
      </c>
      <c r="O36" s="10">
        <f t="shared" si="6"/>
        <v>3000</v>
      </c>
    </row>
    <row r="37" spans="2:16" x14ac:dyDescent="0.3">
      <c r="B37" s="1" t="s">
        <v>34</v>
      </c>
      <c r="C37" s="8">
        <v>4390</v>
      </c>
      <c r="D37" s="8">
        <v>3759</v>
      </c>
      <c r="E37" s="8">
        <v>3554.88</v>
      </c>
      <c r="F37" s="8">
        <v>3530</v>
      </c>
      <c r="G37" s="8">
        <v>4119</v>
      </c>
      <c r="H37" s="8">
        <v>5882</v>
      </c>
      <c r="I37" s="8">
        <v>7219</v>
      </c>
      <c r="J37" s="8">
        <v>8750</v>
      </c>
      <c r="K37" s="8">
        <v>4658.53</v>
      </c>
      <c r="L37" s="8">
        <v>2524</v>
      </c>
      <c r="M37" s="8">
        <v>3030</v>
      </c>
      <c r="N37" s="8">
        <v>1810.97</v>
      </c>
      <c r="O37" s="10">
        <f t="shared" si="6"/>
        <v>53227.380000000005</v>
      </c>
    </row>
    <row r="38" spans="2:16" x14ac:dyDescent="0.3">
      <c r="B38" s="1" t="s">
        <v>36</v>
      </c>
      <c r="C38" s="8">
        <v>0</v>
      </c>
      <c r="D38" s="8">
        <v>0</v>
      </c>
      <c r="E38" s="8">
        <v>0</v>
      </c>
      <c r="F38" s="8">
        <v>0</v>
      </c>
      <c r="G38" s="8">
        <v>0</v>
      </c>
      <c r="H38" s="8">
        <v>1018</v>
      </c>
      <c r="I38" s="8">
        <v>0</v>
      </c>
      <c r="J38" s="8">
        <v>0</v>
      </c>
      <c r="K38" s="8">
        <v>0</v>
      </c>
      <c r="L38" s="8">
        <v>0</v>
      </c>
      <c r="M38" s="8">
        <v>0</v>
      </c>
      <c r="N38" s="8">
        <v>0</v>
      </c>
      <c r="O38" s="10">
        <f t="shared" si="6"/>
        <v>1018</v>
      </c>
    </row>
    <row r="39" spans="2:16" x14ac:dyDescent="0.3">
      <c r="B39" s="1" t="s">
        <v>35</v>
      </c>
      <c r="C39" s="8">
        <v>3536</v>
      </c>
      <c r="D39" s="8">
        <v>4878</v>
      </c>
      <c r="E39" s="8">
        <v>4390.21</v>
      </c>
      <c r="F39" s="8">
        <v>4878</v>
      </c>
      <c r="G39" s="8">
        <v>5975</v>
      </c>
      <c r="H39" s="8">
        <v>1166</v>
      </c>
      <c r="I39" s="8">
        <v>695</v>
      </c>
      <c r="J39" s="8">
        <v>121.95</v>
      </c>
      <c r="K39" s="8">
        <v>10487.72</v>
      </c>
      <c r="L39" s="8">
        <v>5365</v>
      </c>
      <c r="M39" s="8">
        <v>4390</v>
      </c>
      <c r="N39" s="8">
        <v>4146</v>
      </c>
      <c r="O39" s="10">
        <f t="shared" si="6"/>
        <v>50028.88</v>
      </c>
    </row>
    <row r="40" spans="2:16" x14ac:dyDescent="0.3">
      <c r="B40" s="1"/>
      <c r="C40" s="9">
        <f>SUM(C31:C39)</f>
        <v>451300</v>
      </c>
      <c r="D40" s="9">
        <f t="shared" ref="D40:N40" si="7">SUM(D31:D39)</f>
        <v>626799</v>
      </c>
      <c r="E40" s="9">
        <f t="shared" si="7"/>
        <v>540072.09</v>
      </c>
      <c r="F40" s="9">
        <f t="shared" si="7"/>
        <v>542497</v>
      </c>
      <c r="G40" s="9">
        <f t="shared" si="7"/>
        <v>527704</v>
      </c>
      <c r="H40" s="9">
        <f t="shared" si="7"/>
        <v>445229</v>
      </c>
      <c r="I40" s="9">
        <f t="shared" si="7"/>
        <v>217957</v>
      </c>
      <c r="J40" s="9">
        <f t="shared" si="7"/>
        <v>381993.95</v>
      </c>
      <c r="K40" s="9">
        <f t="shared" si="7"/>
        <v>593250.25</v>
      </c>
      <c r="L40" s="9">
        <f t="shared" si="7"/>
        <v>546689</v>
      </c>
      <c r="M40" s="9">
        <f t="shared" si="7"/>
        <v>513560</v>
      </c>
      <c r="N40" s="9">
        <f t="shared" si="7"/>
        <v>402404.97</v>
      </c>
      <c r="O40" s="9">
        <f>SUM(O31:O39)</f>
        <v>5789456.2599999998</v>
      </c>
    </row>
    <row r="41" spans="2:16" x14ac:dyDescent="0.3">
      <c r="B41" s="1" t="s">
        <v>39</v>
      </c>
      <c r="C41" s="10">
        <v>656592</v>
      </c>
      <c r="D41" s="10">
        <v>543842</v>
      </c>
      <c r="E41" s="10">
        <v>627631</v>
      </c>
      <c r="F41" s="10">
        <v>653780</v>
      </c>
      <c r="G41" s="10">
        <v>719842</v>
      </c>
      <c r="H41" s="10">
        <v>586990</v>
      </c>
      <c r="I41" s="10">
        <v>761165</v>
      </c>
      <c r="J41" s="10">
        <v>551730</v>
      </c>
      <c r="K41" s="10">
        <v>608285</v>
      </c>
      <c r="L41" s="10">
        <v>560359</v>
      </c>
      <c r="M41" s="10">
        <v>608998</v>
      </c>
      <c r="N41" s="10">
        <f>1608215-675465</f>
        <v>932750</v>
      </c>
      <c r="O41" s="10">
        <f>SUM(C41:N41)</f>
        <v>7811964</v>
      </c>
    </row>
    <row r="42" spans="2:16" x14ac:dyDescent="0.3">
      <c r="B42" s="1" t="s">
        <v>40</v>
      </c>
      <c r="C42" s="10">
        <v>400000</v>
      </c>
      <c r="D42" s="10">
        <v>400000</v>
      </c>
      <c r="E42" s="10">
        <v>100000</v>
      </c>
      <c r="F42" s="10">
        <v>100000</v>
      </c>
      <c r="G42" s="10">
        <v>100000</v>
      </c>
      <c r="H42" s="10">
        <v>200000</v>
      </c>
      <c r="I42" s="10">
        <v>200000</v>
      </c>
      <c r="J42" s="10">
        <v>120000</v>
      </c>
      <c r="K42" s="10">
        <v>180000</v>
      </c>
      <c r="L42" s="10">
        <v>0</v>
      </c>
      <c r="M42" s="10">
        <v>0</v>
      </c>
      <c r="N42" s="10">
        <v>300000</v>
      </c>
      <c r="O42" s="10">
        <f>SUM(C42:N42)</f>
        <v>2100000</v>
      </c>
    </row>
    <row r="43" spans="2:16" x14ac:dyDescent="0.3">
      <c r="B43" s="1" t="s">
        <v>27</v>
      </c>
      <c r="C43" s="10">
        <f t="shared" ref="C43:N43" si="8">C42+C40-C41</f>
        <v>194708</v>
      </c>
      <c r="D43" s="10">
        <f t="shared" si="8"/>
        <v>482957</v>
      </c>
      <c r="E43" s="10">
        <f t="shared" si="8"/>
        <v>12441.089999999967</v>
      </c>
      <c r="F43" s="10">
        <f t="shared" si="8"/>
        <v>-11283</v>
      </c>
      <c r="G43" s="10">
        <f t="shared" si="8"/>
        <v>-92138</v>
      </c>
      <c r="H43" s="10">
        <f t="shared" si="8"/>
        <v>58239</v>
      </c>
      <c r="I43" s="10">
        <f t="shared" si="8"/>
        <v>-343208</v>
      </c>
      <c r="J43" s="10">
        <f t="shared" si="8"/>
        <v>-49736.049999999988</v>
      </c>
      <c r="K43" s="10">
        <f t="shared" si="8"/>
        <v>164965.25</v>
      </c>
      <c r="L43" s="10">
        <f t="shared" si="8"/>
        <v>-13670</v>
      </c>
      <c r="M43" s="10">
        <f t="shared" si="8"/>
        <v>-95438</v>
      </c>
      <c r="N43" s="10">
        <f t="shared" si="8"/>
        <v>-230345.03000000003</v>
      </c>
      <c r="O43" s="38">
        <f>SUM(C43:N43)</f>
        <v>77492.259999999951</v>
      </c>
      <c r="P43" s="36" t="s">
        <v>46</v>
      </c>
    </row>
    <row r="44" spans="2:16" x14ac:dyDescent="0.3">
      <c r="B44" s="21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</row>
    <row r="45" spans="2:16" x14ac:dyDescent="0.3">
      <c r="D45" s="11"/>
    </row>
    <row r="46" spans="2:16" x14ac:dyDescent="0.3">
      <c r="B46" s="21" t="s">
        <v>44</v>
      </c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</row>
    <row r="47" spans="2:16" x14ac:dyDescent="0.3">
      <c r="B47" s="1" t="s">
        <v>25</v>
      </c>
      <c r="C47" s="6" t="s">
        <v>6</v>
      </c>
      <c r="D47" s="6" t="s">
        <v>7</v>
      </c>
      <c r="E47" s="6" t="s">
        <v>8</v>
      </c>
      <c r="F47" s="6" t="s">
        <v>9</v>
      </c>
      <c r="G47" s="16" t="s">
        <v>10</v>
      </c>
      <c r="H47" s="6" t="s">
        <v>11</v>
      </c>
      <c r="I47" s="6" t="s">
        <v>29</v>
      </c>
      <c r="J47" s="7" t="s">
        <v>19</v>
      </c>
      <c r="K47" s="5"/>
      <c r="L47" s="5"/>
      <c r="M47" s="5"/>
      <c r="N47" s="5"/>
      <c r="O47" s="34"/>
    </row>
    <row r="48" spans="2:16" x14ac:dyDescent="0.3">
      <c r="B48" s="1" t="s">
        <v>0</v>
      </c>
      <c r="C48" s="8">
        <v>346822.52</v>
      </c>
      <c r="D48" s="8">
        <v>292117.28999999998</v>
      </c>
      <c r="E48" s="8">
        <v>318176.78999999998</v>
      </c>
      <c r="F48" s="8">
        <v>258108.58</v>
      </c>
      <c r="G48" s="17">
        <v>278221.52</v>
      </c>
      <c r="H48" s="8">
        <v>285398.90999999997</v>
      </c>
      <c r="I48" s="15">
        <v>332931.32</v>
      </c>
      <c r="J48" s="9">
        <f>SUM(C48:I48)</f>
        <v>2111776.9300000002</v>
      </c>
      <c r="K48" s="5"/>
      <c r="L48" s="5"/>
      <c r="M48" s="5"/>
      <c r="N48" s="5"/>
      <c r="O48" s="22"/>
    </row>
    <row r="49" spans="2:16" x14ac:dyDescent="0.3">
      <c r="B49" s="1" t="s">
        <v>1</v>
      </c>
      <c r="C49" s="8">
        <v>114612.04</v>
      </c>
      <c r="D49" s="8">
        <v>67565.759999999995</v>
      </c>
      <c r="E49" s="8">
        <v>129485.16</v>
      </c>
      <c r="F49" s="8">
        <v>113730.53</v>
      </c>
      <c r="G49" s="17">
        <v>105122.23</v>
      </c>
      <c r="H49" s="8">
        <v>64901.84</v>
      </c>
      <c r="I49" s="15">
        <v>0</v>
      </c>
      <c r="J49" s="9">
        <f t="shared" ref="J49:J58" si="9">SUM(C49:I49)</f>
        <v>595417.55999999994</v>
      </c>
      <c r="K49" s="5"/>
      <c r="L49" s="5"/>
      <c r="M49" s="5"/>
      <c r="N49" s="5"/>
      <c r="O49" s="22"/>
    </row>
    <row r="50" spans="2:16" x14ac:dyDescent="0.3">
      <c r="B50" s="1" t="s">
        <v>2</v>
      </c>
      <c r="C50" s="8">
        <v>76406.850000000006</v>
      </c>
      <c r="D50" s="8">
        <v>37058.53</v>
      </c>
      <c r="E50" s="8">
        <v>93655.94</v>
      </c>
      <c r="F50" s="8">
        <v>77193.69</v>
      </c>
      <c r="G50" s="17">
        <v>85924.23</v>
      </c>
      <c r="H50" s="8">
        <v>59012.22</v>
      </c>
      <c r="I50" s="15">
        <v>6189.82</v>
      </c>
      <c r="J50" s="9">
        <f t="shared" si="9"/>
        <v>435441.27999999997</v>
      </c>
      <c r="K50" s="5"/>
      <c r="L50" s="5"/>
      <c r="M50" s="5"/>
      <c r="N50" s="5"/>
      <c r="O50" s="22"/>
    </row>
    <row r="51" spans="2:16" x14ac:dyDescent="0.3">
      <c r="B51" s="1" t="s">
        <v>3</v>
      </c>
      <c r="C51" s="8">
        <v>13788.05</v>
      </c>
      <c r="D51" s="8">
        <v>13788.05</v>
      </c>
      <c r="E51" s="8">
        <v>13788.05</v>
      </c>
      <c r="F51" s="8">
        <v>13788.05</v>
      </c>
      <c r="G51" s="17">
        <v>13788.05</v>
      </c>
      <c r="H51" s="8">
        <v>13788.05</v>
      </c>
      <c r="I51" s="15">
        <v>13417.09</v>
      </c>
      <c r="J51" s="9">
        <f t="shared" si="9"/>
        <v>96145.39</v>
      </c>
      <c r="K51" s="5"/>
      <c r="L51" s="5"/>
      <c r="M51" s="5"/>
      <c r="N51" s="5"/>
      <c r="O51" s="22"/>
    </row>
    <row r="52" spans="2:16" x14ac:dyDescent="0.3">
      <c r="B52" s="1" t="s">
        <v>34</v>
      </c>
      <c r="C52" s="8">
        <f>8884.15+0.01</f>
        <v>8884.16</v>
      </c>
      <c r="D52" s="8">
        <f>3568.29+557.88</f>
        <v>4126.17</v>
      </c>
      <c r="E52" s="8">
        <f>3115.85+59.8</f>
        <v>3175.65</v>
      </c>
      <c r="F52" s="8">
        <f>2724.6+104.28</f>
        <v>2828.88</v>
      </c>
      <c r="G52" s="17">
        <v>3760.28</v>
      </c>
      <c r="H52" s="8">
        <v>10703.35</v>
      </c>
      <c r="I52" s="15">
        <v>9004.16</v>
      </c>
      <c r="J52" s="9">
        <f t="shared" si="9"/>
        <v>42482.649999999994</v>
      </c>
      <c r="K52" s="5"/>
      <c r="L52" s="5"/>
      <c r="M52" s="5"/>
      <c r="N52" s="5"/>
      <c r="O52" s="22"/>
    </row>
    <row r="53" spans="2:16" x14ac:dyDescent="0.3">
      <c r="B53" s="1" t="s">
        <v>35</v>
      </c>
      <c r="C53" s="8">
        <v>5650.37</v>
      </c>
      <c r="D53" s="8">
        <v>6341.41</v>
      </c>
      <c r="E53" s="8">
        <v>5447.12</v>
      </c>
      <c r="F53" s="8">
        <v>5569.06</v>
      </c>
      <c r="G53" s="17">
        <v>6300.77</v>
      </c>
      <c r="H53" s="8">
        <v>3097.54</v>
      </c>
      <c r="I53" s="15">
        <v>1121.94</v>
      </c>
      <c r="J53" s="9">
        <f t="shared" si="9"/>
        <v>33528.21</v>
      </c>
      <c r="K53" s="5"/>
      <c r="L53" s="5"/>
      <c r="M53" s="5"/>
      <c r="N53" s="5"/>
      <c r="O53" s="22"/>
    </row>
    <row r="54" spans="2:16" x14ac:dyDescent="0.3">
      <c r="B54" s="1" t="s">
        <v>36</v>
      </c>
      <c r="C54" s="8"/>
      <c r="D54" s="8"/>
      <c r="E54" s="8"/>
      <c r="F54" s="8"/>
      <c r="G54" s="17"/>
      <c r="H54" s="8"/>
      <c r="I54" s="15">
        <v>26180.560000000001</v>
      </c>
      <c r="J54" s="9">
        <f t="shared" si="9"/>
        <v>26180.560000000001</v>
      </c>
      <c r="K54" s="5"/>
      <c r="L54" s="5"/>
      <c r="M54" s="5"/>
      <c r="N54" s="5"/>
      <c r="O54" s="22"/>
      <c r="P54" s="11"/>
    </row>
    <row r="55" spans="2:16" x14ac:dyDescent="0.3">
      <c r="B55" s="12" t="s">
        <v>23</v>
      </c>
      <c r="C55" s="9">
        <f t="shared" ref="C55:I55" si="10">SUM(C48:C54)</f>
        <v>566163.99000000011</v>
      </c>
      <c r="D55" s="6">
        <f t="shared" si="10"/>
        <v>420997.2099999999</v>
      </c>
      <c r="E55" s="6">
        <f t="shared" si="10"/>
        <v>563728.71</v>
      </c>
      <c r="F55" s="6">
        <f t="shared" si="10"/>
        <v>471218.79</v>
      </c>
      <c r="G55" s="9">
        <f t="shared" si="10"/>
        <v>493117.08</v>
      </c>
      <c r="H55" s="9">
        <f t="shared" si="10"/>
        <v>436901.90999999992</v>
      </c>
      <c r="I55" s="9">
        <f t="shared" si="10"/>
        <v>388844.89</v>
      </c>
      <c r="J55" s="9">
        <f t="shared" si="9"/>
        <v>3340972.5799999996</v>
      </c>
      <c r="K55" s="5"/>
      <c r="L55" s="5"/>
      <c r="M55" s="5"/>
      <c r="N55" s="5"/>
      <c r="O55" s="23"/>
    </row>
    <row r="56" spans="2:16" x14ac:dyDescent="0.3">
      <c r="B56" s="1" t="s">
        <v>37</v>
      </c>
      <c r="C56" s="10">
        <v>605965.79</v>
      </c>
      <c r="D56" s="10">
        <v>581101.68000000005</v>
      </c>
      <c r="E56" s="10">
        <v>629958.63</v>
      </c>
      <c r="F56" s="10">
        <v>566487.21</v>
      </c>
      <c r="G56" s="18">
        <v>572213.25</v>
      </c>
      <c r="H56" s="10">
        <v>566065.16</v>
      </c>
      <c r="I56" s="10">
        <v>557068.32999999996</v>
      </c>
      <c r="J56" s="9">
        <f t="shared" si="9"/>
        <v>4078860.0500000003</v>
      </c>
      <c r="K56" s="22"/>
      <c r="L56" s="5"/>
      <c r="M56" s="5"/>
      <c r="N56" s="5"/>
      <c r="O56" s="22"/>
    </row>
    <row r="57" spans="2:16" x14ac:dyDescent="0.3">
      <c r="B57" s="1" t="s">
        <v>38</v>
      </c>
      <c r="C57" s="10">
        <v>157500</v>
      </c>
      <c r="D57" s="10">
        <v>350000</v>
      </c>
      <c r="E57" s="10">
        <v>380500</v>
      </c>
      <c r="F57" s="10">
        <v>100000</v>
      </c>
      <c r="G57" s="18">
        <v>100000</v>
      </c>
      <c r="H57" s="10">
        <v>200000</v>
      </c>
      <c r="I57" s="10">
        <v>300000</v>
      </c>
      <c r="J57" s="9">
        <f t="shared" si="9"/>
        <v>1588000</v>
      </c>
      <c r="K57" s="5"/>
      <c r="L57" s="5"/>
      <c r="M57" s="5"/>
      <c r="N57" s="5"/>
      <c r="O57" s="22"/>
    </row>
    <row r="58" spans="2:16" x14ac:dyDescent="0.3">
      <c r="B58" s="1" t="s">
        <v>27</v>
      </c>
      <c r="C58" s="10">
        <f t="shared" ref="C58:I58" si="11">C55+C57-C56</f>
        <v>117698.20000000007</v>
      </c>
      <c r="D58" s="10">
        <f t="shared" si="11"/>
        <v>189895.52999999991</v>
      </c>
      <c r="E58" s="10">
        <f t="shared" si="11"/>
        <v>314270.07999999996</v>
      </c>
      <c r="F58" s="10">
        <f t="shared" si="11"/>
        <v>4731.5800000000745</v>
      </c>
      <c r="G58" s="18">
        <f t="shared" si="11"/>
        <v>20903.830000000075</v>
      </c>
      <c r="H58" s="10">
        <f t="shared" si="11"/>
        <v>70836.749999999884</v>
      </c>
      <c r="I58" s="10">
        <f t="shared" si="11"/>
        <v>131776.56000000006</v>
      </c>
      <c r="J58" s="39">
        <f t="shared" si="9"/>
        <v>850112.53</v>
      </c>
      <c r="K58" s="36" t="s">
        <v>47</v>
      </c>
      <c r="L58" s="5"/>
      <c r="M58" s="5"/>
      <c r="N58" s="5"/>
      <c r="O58" s="22"/>
    </row>
    <row r="59" spans="2:16" x14ac:dyDescent="0.3">
      <c r="C59" s="5"/>
      <c r="D59" s="5"/>
      <c r="E59" s="5"/>
      <c r="F59" s="5"/>
      <c r="G59" s="5"/>
      <c r="H59" s="5"/>
      <c r="I59" s="5"/>
      <c r="J59" s="5"/>
      <c r="K59" s="13"/>
      <c r="L59" s="40"/>
      <c r="M59" s="40"/>
      <c r="N59" s="40"/>
      <c r="O59" s="22"/>
    </row>
    <row r="60" spans="2:16" x14ac:dyDescent="0.3">
      <c r="B60" s="19"/>
      <c r="C60" s="13"/>
      <c r="D60" s="13"/>
      <c r="E60" s="14"/>
      <c r="F60" s="41"/>
      <c r="G60" s="41"/>
      <c r="H60" s="5"/>
      <c r="I60" s="5"/>
      <c r="J60" s="5"/>
      <c r="K60" s="5"/>
      <c r="L60" s="40"/>
      <c r="M60" s="40"/>
      <c r="N60" s="40"/>
      <c r="O60" s="22"/>
    </row>
    <row r="61" spans="2:16" x14ac:dyDescent="0.3">
      <c r="B61" s="20"/>
      <c r="C61" s="20"/>
      <c r="D61" s="20"/>
      <c r="E61" s="20"/>
      <c r="F61" s="20"/>
      <c r="G61" s="20"/>
    </row>
  </sheetData>
  <mergeCells count="4">
    <mergeCell ref="L59:N59"/>
    <mergeCell ref="F60:G60"/>
    <mergeCell ref="L60:N60"/>
    <mergeCell ref="C1:F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Zestawienia Kosztów i przychodó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2025-06-25T08:00:32Z</dcterms:created>
  <dcterms:modified xsi:type="dcterms:W3CDTF">2025-08-19T11:43:49Z</dcterms:modified>
</cp:coreProperties>
</file>